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<sst xmlns="http://schemas.openxmlformats.org/spreadsheetml/2006/main" count="81" uniqueCount="70">
  <si>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</si>
  <si>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</si>
  <si>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</si>
  <si>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</si>
  <si>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</si>
  <si>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</si>
  <si>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</si>
  <si>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</si>
  <si>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</si>
  <si>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</si>
  <si>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</si>
  <si>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</si>
  <si>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</si>
  <si>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</si>
  <si>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</si>
  <si>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</si>
  <si>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</si>
  <si>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</si>
  <si>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</si>
  <si>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</si>
  <si>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</si>
  <si>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</si>
  <si>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</si>
  <si>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</si>
  <si>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</si>
  <si>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</si>
  <si>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</si>
  <si>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</si>
  <si>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</si>
  <si>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</si>
  <si>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</si>
  <si>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</si>
  <si>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</si>
  <si>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</si>
  <si>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</si>
  <si>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</si>
  <si>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</si>
  <si>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</si>
  <si>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</si>
  <si>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</si>
  <si>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</si>
  <si>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</si>
  <si>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</si>
  <si>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</si>
  <si>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</si>
  <si>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</si>
  <si>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</si>
  <si>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</si>
  <si>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</si>
  <si>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</si>
  <si>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</si>
  <si>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</si>
  <si>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</si>
  <si>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</si>
  <si>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</si>
  <si>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</si>
  <si>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</si>
  <si>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</si>
  <si>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</si>
  <si>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</si>
  <si>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</si>
  <si>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</si>
  <si>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</si>
  <si>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</si>
  <si>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</si>
  <si>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</si>
  <si>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</si>
  <si>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SETIEMBRE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</si>
  <si>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setiembre 2020 fue de 120,007 Bpd; superior en 187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</si>
  <si>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setiembre 2020 fue de 1,343 MMPCD; superior en 44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</si>
</sst>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4.6"/>
      <color indexed="8"/>
      <name val="Calibri"/>
      <family val="2"/>
    </font>
    <font>
      <sz val="4.6"/>
      <color indexed="60"/>
      <name val="Calibri"/>
      <family val="2"/>
    </font>
    <font>
      <sz val="4.6"/>
      <color indexed="56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9" fillId="37" borderId="0" xfId="0" applyFont="1" applyFill="1" applyAlignment="1">
      <alignment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1" fontId="39" fillId="37" borderId="0" xfId="0" applyNumberFormat="1" applyFont="1" applyFill="1" applyAlignment="1">
      <alignment/>
    </xf>
    <xf numFmtId="0" fontId="42" fillId="37" borderId="0" xfId="0" applyFont="1" applyFill="1" applyAlignment="1">
      <alignment/>
    </xf>
    <xf numFmtId="0" fontId="39" fillId="37" borderId="0" xfId="0" applyFont="1" applyFill="1" applyBorder="1" applyAlignment="1">
      <alignment/>
    </xf>
    <xf numFmtId="0" fontId="39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/>
    </xf>
    <xf numFmtId="0" fontId="43" fillId="37" borderId="0" xfId="0" applyFont="1" applyFill="1" applyAlignment="1">
      <alignment/>
    </xf>
    <xf numFmtId="0" fontId="39" fillId="37" borderId="0" xfId="0" applyFont="1" applyFill="1" applyBorder="1" applyAlignment="1">
      <alignment/>
    </xf>
    <xf numFmtId="3" fontId="39" fillId="37" borderId="0" xfId="0" applyNumberFormat="1" applyFont="1" applyFill="1" applyAlignment="1">
      <alignment/>
    </xf>
    <xf numFmtId="3" fontId="43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39" fillId="41" borderId="0" xfId="0" applyFont="1" applyFill="1" applyBorder="1" applyAlignment="1">
      <alignment horizontal="justify" vertical="center" wrapText="1"/>
    </xf>
    <xf numFmtId="0" fontId="39" fillId="41" borderId="0" xfId="0" applyFont="1" applyFill="1" applyBorder="1" applyAlignment="1">
      <alignment horizontal="left" wrapText="1"/>
    </xf>
    <xf numFmtId="0" fontId="45" fillId="41" borderId="0" xfId="0" applyFont="1" applyFill="1" applyBorder="1" applyAlignment="1">
      <alignment horizontal="left" wrapText="1"/>
    </xf>
    <xf numFmtId="0" fontId="46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0844304"/>
        <c:axId val="54945553"/>
      </c:scatterChart>
      <c:valAx>
        <c:axId val="50844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 val="autoZero"/>
        <c:crossBetween val="midCat"/>
        <c:dispUnits/>
      </c:valAx>
      <c:valAx>
        <c:axId val="5494555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4747930"/>
        <c:axId val="21404779"/>
      </c:scatterChart>
      <c:valAx>
        <c:axId val="24747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 val="autoZero"/>
        <c:crossBetween val="midCat"/>
        <c:dispUnits/>
      </c:valAx>
      <c:valAx>
        <c:axId val="2140477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17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93"/>
          <c:w val="0.921"/>
          <c:h val="0.758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(no)'!$C$175:$C$328</c:f>
              <c:numCache>
                <c:ptCount val="154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  <c:pt idx="153">
                  <c:v>2020.7499893000158</c:v>
                </c:pt>
              </c:numCache>
            </c:numRef>
          </c:xVal>
          <c:yVal>
            <c:numRef>
              <c:f>'ESTRUCTURA oil (no)'!$AI$175:$AI$328</c:f>
              <c:numCache>
                <c:ptCount val="154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  <c:pt idx="153">
                  <c:v>120007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(no)'!$C$19:$C$328</c:f>
              <c:numCache>
                <c:ptCount val="310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  <c:pt idx="309">
                  <c:v>2020.7499893000158</c:v>
                </c:pt>
              </c:numCache>
            </c:numRef>
          </c:xVal>
          <c:yVal>
            <c:numRef>
              <c:f>'ESTRUCTURA oil (no)'!$AJ$19:$AJ$328</c:f>
              <c:numCache>
                <c:ptCount val="310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125225</c:v>
                </c:pt>
                <c:pt idx="302">
                  <c:v>125225</c:v>
                </c:pt>
                <c:pt idx="303">
                  <c:v>125225</c:v>
                </c:pt>
                <c:pt idx="304">
                  <c:v>125225</c:v>
                </c:pt>
                <c:pt idx="305">
                  <c:v>125225</c:v>
                </c:pt>
                <c:pt idx="306">
                  <c:v>125225</c:v>
                </c:pt>
                <c:pt idx="307">
                  <c:v>125225</c:v>
                </c:pt>
                <c:pt idx="308">
                  <c:v>125225</c:v>
                </c:pt>
                <c:pt idx="309">
                  <c:v>125225</c:v>
                </c:pt>
              </c:numCache>
            </c:numRef>
          </c:yVal>
          <c:smooth val="0"/>
        </c:ser>
        <c:axId val="58425284"/>
        <c:axId val="56065509"/>
      </c:scatterChart>
      <c:valAx>
        <c:axId val="58425284"/>
        <c:scaling>
          <c:orientation val="minMax"/>
          <c:max val="2020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065509"/>
        <c:crosses val="autoZero"/>
        <c:crossBetween val="midCat"/>
        <c:dispUnits/>
        <c:majorUnit val="1"/>
        <c:minorUnit val="0.1"/>
      </c:valAx>
      <c:valAx>
        <c:axId val="56065509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425284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94825"/>
          <c:w val="0.77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44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565"/>
          <c:w val="0.9347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(no)'!$B$167:$B$325</c:f>
              <c:numCache>
                <c:ptCount val="15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</c:numCache>
            </c:numRef>
          </c:xVal>
          <c:yVal>
            <c:numRef>
              <c:f>'ESTRUCTURA gas (no)'!$N$167:$N$325</c:f>
              <c:numCache>
                <c:ptCount val="159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  <c:pt idx="158">
                  <c:v>1342976.2357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(no)'!$B$167:$B$325</c:f>
              <c:numCache>
                <c:ptCount val="159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</c:numCache>
            </c:numRef>
          </c:xVal>
          <c:yVal>
            <c:numRef>
              <c:f>'ESTRUCTURA gas (no)'!$O$167:$O$325</c:f>
              <c:numCache>
                <c:ptCount val="159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1091233.7457</c:v>
                </c:pt>
                <c:pt idx="151">
                  <c:v>1091233.7457</c:v>
                </c:pt>
                <c:pt idx="152">
                  <c:v>1091233.7457</c:v>
                </c:pt>
                <c:pt idx="153">
                  <c:v>1091233.7457</c:v>
                </c:pt>
                <c:pt idx="154">
                  <c:v>1091233.7457</c:v>
                </c:pt>
                <c:pt idx="155">
                  <c:v>1091233.7457</c:v>
                </c:pt>
                <c:pt idx="156">
                  <c:v>1091233.7457</c:v>
                </c:pt>
                <c:pt idx="157">
                  <c:v>1091233.7457</c:v>
                </c:pt>
                <c:pt idx="158">
                  <c:v>1091233.7457</c:v>
                </c:pt>
              </c:numCache>
            </c:numRef>
          </c:yVal>
          <c:smooth val="0"/>
        </c:ser>
        <c:axId val="34827534"/>
        <c:axId val="45012351"/>
      </c:scatterChart>
      <c:valAx>
        <c:axId val="34827534"/>
        <c:scaling>
          <c:orientation val="minMax"/>
          <c:max val="2020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012351"/>
        <c:crosses val="autoZero"/>
        <c:crossBetween val="midCat"/>
        <c:dispUnits/>
        <c:majorUnit val="1"/>
        <c:minorUnit val="0.1"/>
      </c:valAx>
      <c:valAx>
        <c:axId val="45012351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827534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6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75"/>
          <c:y val="0.92325"/>
          <c:w val="0.49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0.92425</cdr:x>
      <cdr:y>0.5205</cdr:y>
    </cdr:from>
    <cdr:to>
      <cdr:x>0.92425</cdr:x>
      <cdr:y>0.52125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114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0.542</cdr:y>
    </cdr:from>
    <cdr:to>
      <cdr:x>0.45225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86100" y="21907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85850"/>
        <a:ext cx="6943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29400"/>
        <a:ext cx="69913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8"/>
  <sheetViews>
    <sheetView zoomScalePageLayoutView="0" workbookViewId="0" topLeftCell="A5">
      <pane xSplit="4" ySplit="3" topLeftCell="AH319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44" sqref="AK344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3">
        <v>4271.266666666666</v>
      </c>
      <c r="K90" s="29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2">
        <v>3199</v>
      </c>
      <c r="K153" s="29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2">
        <v>3167</v>
      </c>
      <c r="K154" s="29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2">
        <v>3182</v>
      </c>
      <c r="K155" s="29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1">
        <f>93766/31</f>
        <v>3024.7096774193546</v>
      </c>
      <c r="K159" s="291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2">
        <v>2984</v>
      </c>
      <c r="K160" s="29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2">
        <v>2909</v>
      </c>
      <c r="K162" s="29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2">
        <v>2853</v>
      </c>
      <c r="K164" s="29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1">
        <f>90267/30</f>
        <v>3008.9</v>
      </c>
      <c r="K167" s="29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1">
        <f>91935/31</f>
        <v>2965.6451612903224</v>
      </c>
      <c r="K168" s="291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1">
        <f>87309/30</f>
        <v>2910.3</v>
      </c>
      <c r="K169" s="291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1">
        <f>90019/31</f>
        <v>2903.8387096774195</v>
      </c>
      <c r="K170" s="29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1">
        <f>89184/31</f>
        <v>2876.9032258064517</v>
      </c>
      <c r="K171" s="291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1">
        <f>86428/30</f>
        <v>2880.9333333333334</v>
      </c>
      <c r="K172" s="291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1">
        <f>87919/31</f>
        <v>2836.0967741935483</v>
      </c>
      <c r="K173" s="29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1">
        <f>84130/30</f>
        <v>2804.3333333333335</v>
      </c>
      <c r="K174" s="291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1">
        <f>82208/31</f>
        <v>2651.8709677419356</v>
      </c>
      <c r="K175" s="291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1">
        <f>86419/31</f>
        <v>2787.7096774193546</v>
      </c>
      <c r="K176" s="29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1">
        <f>74593/29</f>
        <v>2572.1724137931033</v>
      </c>
      <c r="K177" s="29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1">
        <f>85851/31</f>
        <v>2769.3870967741937</v>
      </c>
      <c r="K180" s="29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1">
        <f>87560/30</f>
        <v>2918.6666666666665</v>
      </c>
      <c r="K181" s="29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1">
        <f>88738/31</f>
        <v>2862.516129032258</v>
      </c>
      <c r="K182" s="291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0">
        <v>3291.64516129032</v>
      </c>
      <c r="K224" s="29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4">
        <f>95861/30</f>
        <v>3195.366666666667</v>
      </c>
      <c r="K239" s="28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4">
        <f>109894/31</f>
        <v>3544.967741935484</v>
      </c>
      <c r="K240" s="285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4">
        <f>92416/30</f>
        <v>3080.5333333333333</v>
      </c>
      <c r="K241" s="28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4">
        <f>112945/31</f>
        <v>3643.3870967741937</v>
      </c>
      <c r="K242" s="28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4">
        <f>115529/31</f>
        <v>3726.7419354838707</v>
      </c>
      <c r="K243" s="28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4">
        <f>111777/30</f>
        <v>3725.9</v>
      </c>
      <c r="K244" s="285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4">
        <f>110419/31</f>
        <v>3561.9032258064517</v>
      </c>
      <c r="K245" s="285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4">
        <f>105792/30</f>
        <v>3526.4</v>
      </c>
      <c r="K246" s="28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4">
        <f>110534/31</f>
        <v>3565.6129032258063</v>
      </c>
      <c r="K247" s="28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6">
        <v>3553.451612903226</v>
      </c>
      <c r="K259" s="297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4">
        <v>3458.1612903225805</v>
      </c>
      <c r="K260" s="29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4">
        <v>3550.9285714285716</v>
      </c>
      <c r="K261" s="29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4">
        <v>3401.6451612903224</v>
      </c>
      <c r="K262" s="29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4">
        <v>3415.6666666666665</v>
      </c>
      <c r="K263" s="29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4">
        <v>3440.967741935484</v>
      </c>
      <c r="K264" s="29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4">
        <v>3394.3</v>
      </c>
      <c r="K265" s="29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4">
        <v>3407.064516129032</v>
      </c>
      <c r="K266" s="29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4">
        <v>3457.12903225806</v>
      </c>
      <c r="K267" s="29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4">
        <v>3365.76666666667</v>
      </c>
      <c r="K268" s="29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4">
        <v>3472.967741935484</v>
      </c>
      <c r="K269" s="29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4">
        <v>3349.4</v>
      </c>
      <c r="K270" s="29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4">
        <v>3288.8709677419356</v>
      </c>
      <c r="K271" s="29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8">
        <v>3243.32258064516</v>
      </c>
      <c r="K272" s="29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8">
        <v>3242.896551724138</v>
      </c>
      <c r="K273" s="29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8">
        <v>2940.90322580645</v>
      </c>
      <c r="K274" s="29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8">
        <v>3179.33333333333</v>
      </c>
      <c r="K275" s="29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8">
        <v>3165.16129032258</v>
      </c>
      <c r="K276" s="29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8">
        <v>3254.866666666667</v>
      </c>
      <c r="K277" s="29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8">
        <v>3235.8387096774195</v>
      </c>
      <c r="K278" s="29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7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125225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125225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125225</v>
      </c>
      <c r="AK322" s="281">
        <f aca="true" t="shared" si="50" ref="AK322:AK327"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125225</v>
      </c>
      <c r="AK323" s="281">
        <f t="shared" si="50"/>
        <v>-3253</v>
      </c>
    </row>
    <row r="324" spans="3:37" ht="12.75">
      <c r="C324" s="278">
        <f t="shared" si="48"/>
        <v>2020.4166561000156</v>
      </c>
      <c r="D324" s="279">
        <v>43952</v>
      </c>
      <c r="AI324" s="280">
        <v>110530</v>
      </c>
      <c r="AJ324" s="128">
        <v>125225</v>
      </c>
      <c r="AK324" s="281">
        <f t="shared" si="50"/>
        <v>-9078</v>
      </c>
    </row>
    <row r="325" spans="3:37" ht="12.75">
      <c r="C325" s="278">
        <f t="shared" si="48"/>
        <v>2020.4999894000157</v>
      </c>
      <c r="D325" s="279">
        <v>43983</v>
      </c>
      <c r="AI325" s="280">
        <v>114077</v>
      </c>
      <c r="AJ325" s="128">
        <v>125225</v>
      </c>
      <c r="AK325" s="281">
        <f t="shared" si="50"/>
        <v>3547</v>
      </c>
    </row>
    <row r="326" spans="3:37" ht="12.75">
      <c r="C326" s="278">
        <f t="shared" si="48"/>
        <v>2020.5833227000157</v>
      </c>
      <c r="D326" s="279">
        <v>44013</v>
      </c>
      <c r="AI326" s="280">
        <v>123381</v>
      </c>
      <c r="AJ326" s="128">
        <v>125225</v>
      </c>
      <c r="AK326" s="281">
        <f t="shared" si="50"/>
        <v>9304</v>
      </c>
    </row>
    <row r="327" spans="3:37" ht="12.75">
      <c r="C327" s="278">
        <f t="shared" si="48"/>
        <v>2020.6666560000158</v>
      </c>
      <c r="D327" s="279">
        <v>44044</v>
      </c>
      <c r="AI327" s="280">
        <v>119820</v>
      </c>
      <c r="AJ327" s="128">
        <v>125225</v>
      </c>
      <c r="AK327" s="281">
        <f t="shared" si="50"/>
        <v>-3561</v>
      </c>
    </row>
    <row r="328" spans="3:37" ht="12.75">
      <c r="C328" s="278">
        <f>+C327+0.0833333</f>
        <v>2020.7499893000158</v>
      </c>
      <c r="D328" s="279">
        <v>44075</v>
      </c>
      <c r="AI328" s="280">
        <v>120007</v>
      </c>
      <c r="AJ328" s="128">
        <v>125225</v>
      </c>
      <c r="AK328" s="281">
        <f>+AI328-AI327</f>
        <v>187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M3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324" sqref="Q324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1091233.7457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1091233.7457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1091233.7457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1091233.7457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1091233.7457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1091233.7457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1091233.7457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1091233.7457</v>
      </c>
      <c r="P324" s="282">
        <f>N324-N323</f>
        <v>-47446.3395</v>
      </c>
    </row>
    <row r="325" spans="2:16" ht="12.7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</v>
      </c>
      <c r="O325" s="128">
        <v>1091233.7457</v>
      </c>
      <c r="P325" s="282">
        <f>N325-N324</f>
        <v>44321.08169999998</v>
      </c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O76" sqref="O76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3.5">
      <c r="N4" s="230" t="s">
        <v>49</v>
      </c>
    </row>
    <row r="5" spans="14:15" ht="13.5">
      <c r="N5" s="233"/>
      <c r="O5" s="233"/>
    </row>
    <row r="17" ht="13.5">
      <c r="N17" s="230" t="s">
        <v>57</v>
      </c>
    </row>
    <row r="31" ht="18" customHeight="1"/>
    <row r="32" ht="1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3.5">
      <c r="N53" s="238"/>
    </row>
    <row r="67" ht="13.5">
      <c r="N67" s="233"/>
    </row>
    <row r="78" ht="1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3.5">
      <c r="N87" s="240"/>
      <c r="O87" s="241"/>
    </row>
    <row r="110" ht="13.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2020-06-03T04:33:25Z</cp:lastPrinted>
  <dcterms:created xsi:type="dcterms:W3CDTF">1997-07-01T22:48:52Z</dcterms:created>
  <dcterms:modified xsi:type="dcterms:W3CDTF">2020-11-14T01:14:56Z</dcterms:modified>
  <cp:category/>
  <cp:version/>
  <cp:contentType/>
  <cp:contentStatus/>
</cp:coreProperties>
</file>